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980" windowHeight="12660" activeTab="0"/>
  </bookViews>
  <sheets>
    <sheet name="DDS  Calculs Fosc " sheetId="1" r:id="rId1"/>
  </sheets>
  <externalReferences>
    <externalReference r:id="rId4"/>
    <externalReference r:id="rId5"/>
  </externalReferences>
  <definedNames>
    <definedName name="_ac1">#REF!</definedName>
    <definedName name="_ac2">#REF!</definedName>
    <definedName name="_ac3">#REF!</definedName>
    <definedName name="_ac4">#REF!</definedName>
    <definedName name="_ac5">#REF!</definedName>
    <definedName name="_ac6">#REF!</definedName>
    <definedName name="_b1">#REF!</definedName>
    <definedName name="_b2">#REF!</definedName>
    <definedName name="_b3">#REF!</definedName>
    <definedName name="_b4">#REF!</definedName>
    <definedName name="_b5">#REF!</definedName>
    <definedName name="_b6">#REF!</definedName>
    <definedName name="_b7">#REF!</definedName>
    <definedName name="_mb">#REF!</definedName>
    <definedName name="_mc">#REF!</definedName>
    <definedName name="_md">#REF!</definedName>
    <definedName name="_oss">#REF!</definedName>
    <definedName name="_p">#REF!</definedName>
    <definedName name="_p1">#REF!</definedName>
    <definedName name="_up">#REF!</definedName>
    <definedName name="_ut">#REF!</definedName>
    <definedName name="_x1">#REF!</definedName>
    <definedName name="_x11">#REF!</definedName>
    <definedName name="_x12">#REF!</definedName>
    <definedName name="_x13">#REF!</definedName>
    <definedName name="_x2">#REF!</definedName>
    <definedName name="_x21">#REF!</definedName>
    <definedName name="_x22">#REF!</definedName>
    <definedName name="_x23">#REF!</definedName>
    <definedName name="_x31">#REF!</definedName>
    <definedName name="_x32">#REF!</definedName>
    <definedName name="_x33">#REF!</definedName>
    <definedName name="bin24_bits" localSheetId="0">'DDS  Calculs Fosc '!$B$18</definedName>
    <definedName name="coef1">#REF!</definedName>
    <definedName name="Cons_DDS" localSheetId="0">'DDS  Calculs Fosc '!$C$6</definedName>
    <definedName name="Cons_DDS">#REF!</definedName>
    <definedName name="CptB">#REF!</definedName>
    <definedName name="CptH">#REF!</definedName>
    <definedName name="duree_cycle" localSheetId="0">'DDS  Calculs Fosc '!#REF!</definedName>
    <definedName name="Fcateur_DDS" localSheetId="0">'DDS  Calculs Fosc '!$G$26</definedName>
    <definedName name="Fcateur_DDS">#REF!</definedName>
    <definedName name="freqHz" localSheetId="0">'DDS  Calculs Fosc '!#REF!</definedName>
    <definedName name="IT">#REF!</definedName>
    <definedName name="Nb_cycles_instruc" localSheetId="0">'DDS  Calculs Fosc '!$D$9</definedName>
    <definedName name="Nb_cycles_instruc">#REF!</definedName>
    <definedName name="nb_pas_DAC" localSheetId="0">'DDS  Calculs Fosc '!$E$9</definedName>
    <definedName name="nb_sinusoides" localSheetId="0">'DDS  Calculs Fosc '!$B$11</definedName>
    <definedName name="Nboucles" localSheetId="0">'DDS  Calculs Fosc '!#REF!</definedName>
    <definedName name="NbPer">#REF!</definedName>
    <definedName name="nombre" localSheetId="0">'DDS  Calculs Fosc '!$B$9</definedName>
    <definedName name="Periode" localSheetId="0">'DDS  Calculs Fosc '!$F$9</definedName>
    <definedName name="Periode_1_F" localSheetId="0">'DDS  Calculs Fosc '!#REF!</definedName>
    <definedName name="Periode_1_F">#REF!</definedName>
    <definedName name="prediv">'[2]PWM'!#REF!</definedName>
    <definedName name="quartzMhz" localSheetId="0">'DDS  Calculs Fosc '!$C$9</definedName>
    <definedName name="Reste">#REF!</definedName>
    <definedName name="T">#REF!</definedName>
    <definedName name="TC">'[2]PWM'!#REF!</definedName>
    <definedName name="temp_X1">#REF!</definedName>
    <definedName name="temperature">#REF!</definedName>
    <definedName name="tics">#REF!</definedName>
    <definedName name="Tosc">'[2]PWM'!#REF!</definedName>
    <definedName name="Tr_de_boucle" localSheetId="0">'DDS  Calculs Fosc '!$G$9</definedName>
    <definedName name="_xlnm.Print_Area" localSheetId="0">'DDS  Calculs Fosc '!#REF!</definedName>
    <definedName name="zone1" localSheetId="0">'DDS  Calculs Fosc '!#REF!</definedName>
  </definedNames>
  <calcPr fullCalcOnLoad="1"/>
</workbook>
</file>

<file path=xl/comments1.xml><?xml version="1.0" encoding="utf-8"?>
<comments xmlns="http://schemas.openxmlformats.org/spreadsheetml/2006/main">
  <authors>
    <author>Paul</author>
  </authors>
  <commentList>
    <comment ref="D9" authorId="0">
      <text>
        <r>
          <rPr>
            <b/>
            <sz val="8"/>
            <rFont val="Tahoma"/>
            <family val="0"/>
          </rPr>
          <t xml:space="preserve">comptage du nombre de cycle du fichier  asm issu de
- view
 --- disassembly listing 
18F252_DDS_110706.c =35
mais pour 
18F46k22_120425_1hz_40Khz =28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<sst xmlns="http://schemas.openxmlformats.org/spreadsheetml/2006/main" count="49" uniqueCount="40">
  <si>
    <t>28 cycles</t>
  </si>
  <si>
    <t>=((Cons_DDS*nb_sinusoides*quartzMhz*1000000/4)/Nb_cycles_instruc)/bin24_bits</t>
  </si>
  <si>
    <t>Cons_DDS=</t>
  </si>
  <si>
    <t>Freq=</t>
  </si>
  <si>
    <t>Hz</t>
  </si>
  <si>
    <t>Cons_DDS</t>
  </si>
  <si>
    <t>quartz (Mhz)</t>
  </si>
  <si>
    <t>Nb cycles instruc</t>
  </si>
  <si>
    <t>nb pas DAC</t>
  </si>
  <si>
    <t>1 cycle  (µS)</t>
  </si>
  <si>
    <t>1 boucle en µS</t>
  </si>
  <si>
    <t>nb sinusoides</t>
  </si>
  <si>
    <t>en eeprom de taille 256</t>
  </si>
  <si>
    <t>word 24b</t>
  </si>
  <si>
    <t>HSB</t>
  </si>
  <si>
    <t>MSB</t>
  </si>
  <si>
    <t>LSB</t>
  </si>
  <si>
    <t>pv0</t>
  </si>
  <si>
    <t>pv1</t>
  </si>
  <si>
    <t>pv2</t>
  </si>
  <si>
    <t>init compteur</t>
  </si>
  <si>
    <t>comptage maxi 2^ 24</t>
  </si>
  <si>
    <t>nb cycle transfert vers DAC</t>
  </si>
  <si>
    <t>Cpt=Cpt+1</t>
  </si>
  <si>
    <t>µS durée d'un tour</t>
  </si>
  <si>
    <t>Periode T (sec)</t>
  </si>
  <si>
    <t>decimal</t>
  </si>
  <si>
    <t>MAXIMA</t>
  </si>
  <si>
    <t>Facteur_DDS Coeff</t>
  </si>
  <si>
    <t>MINIMA</t>
  </si>
  <si>
    <t>version 18F46K22 10Mhz * PLL=40Mhz</t>
  </si>
  <si>
    <t>F</t>
  </si>
  <si>
    <t>hexa</t>
  </si>
  <si>
    <t>Hexa</t>
  </si>
  <si>
    <t>FF</t>
  </si>
  <si>
    <t>FFFF</t>
  </si>
  <si>
    <t>FFFFFF</t>
  </si>
  <si>
    <t>Freq</t>
  </si>
  <si>
    <t>18F46K22_DDS_140918_Q10Mhz_C18.c</t>
  </si>
  <si>
    <t>decimal DDS value</t>
  </si>
</sst>
</file>

<file path=xl/styles.xml><?xml version="1.0" encoding="utf-8"?>
<styleSheet xmlns="http://schemas.openxmlformats.org/spreadsheetml/2006/main">
  <numFmts count="1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"/>
    <numFmt numFmtId="173" formatCode="#,##0\ _F"/>
    <numFmt numFmtId="174" formatCode="0.0%"/>
    <numFmt numFmtId="175" formatCode="0.000"/>
    <numFmt numFmtId="176" formatCode="0.00000"/>
    <numFmt numFmtId="177" formatCode="0.0"/>
    <numFmt numFmtId="178" formatCode="#,##0.0"/>
    <numFmt numFmtId="179" formatCode="#,##0.000"/>
    <numFmt numFmtId="180" formatCode="#,##0.0000"/>
    <numFmt numFmtId="181" formatCode="0.000000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General_)"/>
    <numFmt numFmtId="191" formatCode="0.00E+00_)"/>
    <numFmt numFmtId="192" formatCode="0.0_)"/>
    <numFmt numFmtId="193" formatCode="_-* #,##0.000_-;\-* #,##0.000_-;_-* &quot;-&quot;??_-;_-@_-"/>
    <numFmt numFmtId="194" formatCode="_-* #,##0.0_-;\-* #,##0.0_-;_-* &quot;-&quot;??_-;_-@_-"/>
    <numFmt numFmtId="195" formatCode="_-* #,##0_-;\-* #,##0_-;_-* &quot;-&quot;??_-;_-@_-"/>
    <numFmt numFmtId="196" formatCode="&quot;SFr.&quot;\ #,##0;&quot;SFr.&quot;\ \-#,##0"/>
    <numFmt numFmtId="197" formatCode="&quot;SFr.&quot;\ #,##0;[Red]&quot;SFr.&quot;\ \-#,##0"/>
    <numFmt numFmtId="198" formatCode="&quot;SFr.&quot;\ #,##0.00;&quot;SFr.&quot;\ \-#,##0.00"/>
    <numFmt numFmtId="199" formatCode="&quot;SFr.&quot;\ #,##0.00;[Red]&quot;SFr.&quot;\ \-#,##0.00"/>
    <numFmt numFmtId="200" formatCode="_ &quot;SFr.&quot;\ * #,##0_ ;_ &quot;SFr.&quot;\ * \-#,##0_ ;_ &quot;SFr.&quot;\ * &quot;-&quot;_ ;_ @_ "/>
    <numFmt numFmtId="201" formatCode="_ * #,##0_ ;_ * \-#,##0_ ;_ * &quot;-&quot;_ ;_ @_ "/>
    <numFmt numFmtId="202" formatCode="_ &quot;SFr.&quot;\ * #,##0.00_ ;_ &quot;SFr.&quot;\ * \-#,##0.00_ ;_ &quot;SFr.&quot;\ * &quot;-&quot;??_ ;_ @_ "/>
    <numFmt numFmtId="203" formatCode="_ * #,##0.00_ ;_ * \-#,##0.00_ ;_ * &quot;-&quot;??_ ;_ @_ "/>
    <numFmt numFmtId="204" formatCode="0.000E+00_)"/>
    <numFmt numFmtId="205" formatCode="#,##0_);\(#,##0\)"/>
    <numFmt numFmtId="206" formatCode="0.0000000"/>
    <numFmt numFmtId="207" formatCode="000,000"/>
    <numFmt numFmtId="208" formatCode="00_00_00"/>
    <numFmt numFmtId="209" formatCode="00\^00\^\l00"/>
    <numFmt numFmtId="210" formatCode="0##&quot;/&quot;000&quot; &quot;00&quot; &quot;00"/>
    <numFmt numFmtId="211" formatCode="#,##0\ _€"/>
    <numFmt numFmtId="212" formatCode="0.00000000"/>
    <numFmt numFmtId="213" formatCode="0.00;\us"/>
    <numFmt numFmtId="214" formatCode="0.00;&quot;uS&quot;"/>
    <numFmt numFmtId="215" formatCode="0.00&quot;uS&quot;"/>
    <numFmt numFmtId="216" formatCode="_-* #,##0.0\ _F_-;\-* #,##0.0\ _F_-;_-* &quot;-&quot;??\ _F_-;_-@_-"/>
    <numFmt numFmtId="217" formatCode="0.0;[Red]\-0.00"/>
    <numFmt numFmtId="218" formatCode="0.0;[Red]\-0.0"/>
    <numFmt numFmtId="219" formatCode="0.00&quot;mA&quot;"/>
    <numFmt numFmtId="220" formatCode="0.00\V"/>
    <numFmt numFmtId="221" formatCode="0.0\V"/>
    <numFmt numFmtId="222" formatCode="0\V"/>
    <numFmt numFmtId="223" formatCode="0\°\C"/>
    <numFmt numFmtId="224" formatCode="0.0000000000"/>
    <numFmt numFmtId="225" formatCode="0.00000000000"/>
    <numFmt numFmtId="226" formatCode="0.000000000"/>
    <numFmt numFmtId="227" formatCode="0.000%"/>
    <numFmt numFmtId="228" formatCode="&quot;$&quot;#,##0_);\(&quot;$&quot;#,##0\)"/>
    <numFmt numFmtId="229" formatCode="&quot;$&quot;#,##0_);[Red]\(&quot;$&quot;#,##0\)"/>
    <numFmt numFmtId="230" formatCode="&quot;$&quot;#,##0.00_);\(&quot;$&quot;#,##0.00\)"/>
    <numFmt numFmtId="231" formatCode="&quot;$&quot;#,##0.00_);[Red]\(&quot;$&quot;#,##0.00\)"/>
    <numFmt numFmtId="232" formatCode="_(&quot;$&quot;* #,##0_);_(&quot;$&quot;* \(#,##0\);_(&quot;$&quot;* &quot;-&quot;_);_(@_)"/>
    <numFmt numFmtId="233" formatCode="_(* #,##0_);_(* \(#,##0\);_(* &quot;-&quot;_);_(@_)"/>
    <numFmt numFmtId="234" formatCode="_(&quot;$&quot;* #,##0.00_);_(&quot;$&quot;* \(#,##0.00\);_(&quot;$&quot;* &quot;-&quot;??_);_(@_)"/>
    <numFmt numFmtId="235" formatCode="_(* #,##0.00_);_(* \(#,##0.00\);_(* &quot;-&quot;??_);_(@_)"/>
    <numFmt numFmtId="236" formatCode="#,##0.00\ _€"/>
    <numFmt numFmtId="237" formatCode="_-* #,##0.000\ _€_-;\-* #,##0.000\ _€_-;_-* &quot;-&quot;??\ _€_-;_-@_-"/>
    <numFmt numFmtId="238" formatCode="_-* #,##0.0000\ _€_-;\-* #,##0.0000\ _€_-;_-* &quot;-&quot;??\ _€_-;_-@_-"/>
    <numFmt numFmtId="239" formatCode="_-* #,##0.00000\ _€_-;\-* #,##0.00000\ _€_-;_-* &quot;-&quot;??\ _€_-;_-@_-"/>
    <numFmt numFmtId="240" formatCode="_-* #,##0.000000\ _€_-;\-* #,##0.000000\ _€_-;_-* &quot;-&quot;??\ _€_-;_-@_-"/>
    <numFmt numFmtId="241" formatCode="_-* #,##0.0\ _€_-;\-* #,##0.0\ _€_-;_-* &quot;-&quot;??\ _€_-;_-@_-"/>
    <numFmt numFmtId="242" formatCode="_-* #,##0\ _€_-;\-* #,##0\ _€_-;_-* &quot;-&quot;??\ _€_-;_-@_-"/>
    <numFmt numFmtId="243" formatCode="0.000&quot;uS&quot;"/>
    <numFmt numFmtId="244" formatCode="0.0&quot;uS&quot;"/>
    <numFmt numFmtId="245" formatCode="0.000000E+00;\➸"/>
    <numFmt numFmtId="246" formatCode="0.000000E+00;&quot;€&quot;"/>
    <numFmt numFmtId="247" formatCode="0.00000E+00;&quot;€&quot;"/>
    <numFmt numFmtId="248" formatCode="0.0000E+00;&quot;€&quot;"/>
    <numFmt numFmtId="249" formatCode="0.000E+00;&quot;€&quot;"/>
    <numFmt numFmtId="250" formatCode="0.00E+00;&quot;€&quot;"/>
    <numFmt numFmtId="251" formatCode="0.0E+00;&quot;€&quot;"/>
    <numFmt numFmtId="252" formatCode="0E+00;&quot;€&quot;"/>
    <numFmt numFmtId="253" formatCode="#,##0.0\ _€"/>
    <numFmt numFmtId="254" formatCode="_-* #,##0\ _F_-;\-* #,##0\ _F_-;_-* &quot;-&quot;??\ _F_-;_-@_-"/>
    <numFmt numFmtId="255" formatCode="#,###,###,###"/>
    <numFmt numFmtId="256" formatCode="0,\.\ ###,###,###"/>
    <numFmt numFmtId="257" formatCode="0\x00;\us"/>
    <numFmt numFmtId="258" formatCode="00&quot; H&quot;"/>
    <numFmt numFmtId="259" formatCode="#,##0\ _€;[Red]#,##0\ _€"/>
    <numFmt numFmtId="260" formatCode="#,##0.000000000000\ _€"/>
    <numFmt numFmtId="261" formatCode="&quot;$&quot;#,##0;\-&quot;$&quot;#,##0"/>
    <numFmt numFmtId="262" formatCode="&quot;$&quot;#,##0;[Red]\-&quot;$&quot;#,##0"/>
    <numFmt numFmtId="263" formatCode="&quot;$&quot;#,##0.00;\-&quot;$&quot;#,##0.00"/>
    <numFmt numFmtId="264" formatCode="&quot;$&quot;#,##0.00;[Red]\-&quot;$&quot;#,##0.00"/>
    <numFmt numFmtId="265" formatCode="_-&quot;$&quot;* #,##0_-;\-&quot;$&quot;* #,##0_-;_-&quot;$&quot;* &quot;-&quot;_-;_-@_-"/>
    <numFmt numFmtId="266" formatCode="_-&quot;$&quot;* #,##0.00_-;\-&quot;$&quot;* #,##0.00_-;_-&quot;$&quot;* &quot;-&quot;??_-;_-@_-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48"/>
      <name val="Arial"/>
      <family val="2"/>
    </font>
    <font>
      <i/>
      <sz val="10"/>
      <color indexed="48"/>
      <name val="Arial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b/>
      <sz val="9"/>
      <color indexed="57"/>
      <name val="Arial"/>
      <family val="2"/>
    </font>
    <font>
      <b/>
      <sz val="9"/>
      <color indexed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23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23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34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90" fontId="3" fillId="0" borderId="0">
      <alignment/>
      <protection/>
    </xf>
    <xf numFmtId="190" fontId="3" fillId="0" borderId="0">
      <alignment/>
      <protection/>
    </xf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 quotePrefix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4" fillId="3" borderId="2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3" borderId="6" xfId="0" applyFont="1" applyFill="1" applyBorder="1" applyAlignment="1" applyProtection="1">
      <alignment horizontal="center"/>
      <protection locked="0"/>
    </xf>
    <xf numFmtId="0" fontId="4" fillId="4" borderId="6" xfId="0" applyFont="1" applyFill="1" applyBorder="1" applyAlignment="1" applyProtection="1">
      <alignment horizontal="center"/>
      <protection locked="0"/>
    </xf>
    <xf numFmtId="0" fontId="0" fillId="4" borderId="7" xfId="0" applyFill="1" applyBorder="1" applyAlignment="1">
      <alignment horizontal="center"/>
    </xf>
    <xf numFmtId="0" fontId="0" fillId="4" borderId="6" xfId="0" applyNumberFormat="1" applyFill="1" applyBorder="1" applyAlignment="1">
      <alignment horizontal="center"/>
    </xf>
    <xf numFmtId="0" fontId="4" fillId="3" borderId="8" xfId="0" applyFont="1" applyFill="1" applyBorder="1" applyAlignment="1">
      <alignment/>
    </xf>
    <xf numFmtId="0" fontId="4" fillId="3" borderId="1" xfId="0" applyFont="1" applyFill="1" applyBorder="1" applyAlignment="1" applyProtection="1">
      <alignment horizontal="center"/>
      <protection locked="0"/>
    </xf>
    <xf numFmtId="0" fontId="0" fillId="3" borderId="9" xfId="0" applyFill="1" applyBorder="1" applyAlignment="1">
      <alignment horizontal="left"/>
    </xf>
    <xf numFmtId="0" fontId="0" fillId="3" borderId="2" xfId="0" applyFill="1" applyBorder="1" applyAlignment="1">
      <alignment/>
    </xf>
    <xf numFmtId="0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206" fontId="0" fillId="0" borderId="0" xfId="0" applyNumberFormat="1" applyAlignment="1">
      <alignment/>
    </xf>
    <xf numFmtId="0" fontId="4" fillId="2" borderId="11" xfId="0" applyFont="1" applyFill="1" applyBorder="1" applyAlignment="1">
      <alignment horizontal="center"/>
    </xf>
    <xf numFmtId="1" fontId="0" fillId="2" borderId="9" xfId="0" applyNumberFormat="1" applyFill="1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9" xfId="0" applyFill="1" applyBorder="1" applyAlignment="1">
      <alignment/>
    </xf>
    <xf numFmtId="175" fontId="0" fillId="0" borderId="0" xfId="0" applyNumberFormat="1" applyFill="1" applyBorder="1" applyAlignment="1">
      <alignment horizontal="center"/>
    </xf>
    <xf numFmtId="0" fontId="0" fillId="4" borderId="11" xfId="0" applyFill="1" applyBorder="1" applyAlignment="1">
      <alignment/>
    </xf>
    <xf numFmtId="0" fontId="0" fillId="5" borderId="11" xfId="0" applyNumberFormat="1" applyFill="1" applyBorder="1" applyAlignment="1">
      <alignment/>
    </xf>
    <xf numFmtId="0" fontId="0" fillId="6" borderId="11" xfId="0" applyNumberFormat="1" applyFill="1" applyBorder="1" applyAlignment="1">
      <alignment/>
    </xf>
    <xf numFmtId="0" fontId="4" fillId="3" borderId="11" xfId="0" applyFont="1" applyFill="1" applyBorder="1" applyAlignment="1" applyProtection="1">
      <alignment horizontal="center"/>
      <protection locked="0"/>
    </xf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center"/>
    </xf>
    <xf numFmtId="3" fontId="4" fillId="4" borderId="11" xfId="0" applyNumberFormat="1" applyFont="1" applyFill="1" applyBorder="1" applyAlignment="1">
      <alignment/>
    </xf>
    <xf numFmtId="0" fontId="0" fillId="0" borderId="1" xfId="0" applyBorder="1" applyAlignment="1">
      <alignment horizontal="left"/>
    </xf>
    <xf numFmtId="0" fontId="0" fillId="4" borderId="11" xfId="0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NumberFormat="1" applyBorder="1" applyAlignment="1">
      <alignment/>
    </xf>
    <xf numFmtId="175" fontId="0" fillId="4" borderId="11" xfId="0" applyNumberForma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2" fontId="5" fillId="2" borderId="1" xfId="0" applyNumberFormat="1" applyFont="1" applyFill="1" applyBorder="1" applyAlignment="1" quotePrefix="1">
      <alignment/>
    </xf>
    <xf numFmtId="0" fontId="0" fillId="4" borderId="12" xfId="0" applyFill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9" xfId="0" applyBorder="1" applyAlignment="1">
      <alignment/>
    </xf>
    <xf numFmtId="0" fontId="4" fillId="0" borderId="8" xfId="0" applyFont="1" applyBorder="1" applyAlignment="1">
      <alignment/>
    </xf>
    <xf numFmtId="0" fontId="0" fillId="0" borderId="13" xfId="0" applyBorder="1" applyAlignment="1">
      <alignment/>
    </xf>
    <xf numFmtId="0" fontId="0" fillId="4" borderId="14" xfId="0" applyFill="1" applyBorder="1" applyAlignment="1">
      <alignment/>
    </xf>
    <xf numFmtId="0" fontId="7" fillId="0" borderId="0" xfId="0" applyFont="1" applyAlignment="1" quotePrefix="1">
      <alignment horizontal="left"/>
    </xf>
    <xf numFmtId="0" fontId="0" fillId="0" borderId="8" xfId="0" applyBorder="1" applyAlignment="1">
      <alignment/>
    </xf>
    <xf numFmtId="0" fontId="0" fillId="0" borderId="15" xfId="0" applyBorder="1" applyAlignment="1">
      <alignment horizontal="center"/>
    </xf>
    <xf numFmtId="1" fontId="4" fillId="3" borderId="16" xfId="0" applyNumberFormat="1" applyFont="1" applyFill="1" applyBorder="1" applyAlignment="1">
      <alignment horizontal="center"/>
    </xf>
    <xf numFmtId="1" fontId="0" fillId="4" borderId="17" xfId="0" applyNumberFormat="1" applyFill="1" applyBorder="1" applyAlignment="1">
      <alignment horizontal="center"/>
    </xf>
    <xf numFmtId="1" fontId="0" fillId="4" borderId="18" xfId="0" applyNumberFormat="1" applyFill="1" applyBorder="1" applyAlignment="1">
      <alignment horizontal="center"/>
    </xf>
    <xf numFmtId="0" fontId="0" fillId="0" borderId="19" xfId="0" applyBorder="1" applyAlignment="1">
      <alignment/>
    </xf>
    <xf numFmtId="0" fontId="0" fillId="4" borderId="19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11" fontId="0" fillId="0" borderId="0" xfId="0" applyNumberFormat="1" applyAlignment="1" quotePrefix="1">
      <alignment/>
    </xf>
    <xf numFmtId="0" fontId="4" fillId="0" borderId="1" xfId="0" applyFont="1" applyBorder="1" applyAlignment="1">
      <alignment/>
    </xf>
    <xf numFmtId="0" fontId="4" fillId="0" borderId="11" xfId="0" applyFont="1" applyBorder="1" applyAlignment="1">
      <alignment/>
    </xf>
    <xf numFmtId="0" fontId="0" fillId="3" borderId="19" xfId="0" applyFill="1" applyBorder="1" applyAlignment="1">
      <alignment horizontal="center"/>
    </xf>
    <xf numFmtId="0" fontId="0" fillId="4" borderId="6" xfId="0" applyFill="1" applyBorder="1" applyAlignment="1">
      <alignment/>
    </xf>
    <xf numFmtId="0" fontId="0" fillId="0" borderId="0" xfId="0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206" fontId="6" fillId="0" borderId="1" xfId="0" applyNumberFormat="1" applyFont="1" applyBorder="1" applyAlignment="1" quotePrefix="1">
      <alignment horizontal="left"/>
    </xf>
    <xf numFmtId="206" fontId="6" fillId="0" borderId="9" xfId="0" applyNumberFormat="1" applyFont="1" applyBorder="1" applyAlignment="1" quotePrefix="1">
      <alignment horizontal="left"/>
    </xf>
    <xf numFmtId="176" fontId="5" fillId="2" borderId="1" xfId="0" applyNumberFormat="1" applyFont="1" applyFill="1" applyBorder="1" applyAlignment="1" quotePrefix="1">
      <alignment/>
    </xf>
    <xf numFmtId="1" fontId="0" fillId="4" borderId="20" xfId="0" applyNumberFormat="1" applyFill="1" applyBorder="1" applyAlignment="1">
      <alignment horizontal="center"/>
    </xf>
    <xf numFmtId="0" fontId="0" fillId="2" borderId="10" xfId="0" applyFill="1" applyBorder="1" applyAlignment="1">
      <alignment/>
    </xf>
    <xf numFmtId="0" fontId="5" fillId="2" borderId="6" xfId="0" applyFont="1" applyFill="1" applyBorder="1" applyAlignment="1" quotePrefix="1">
      <alignment/>
    </xf>
  </cellXfs>
  <cellStyles count="90">
    <cellStyle name="Normal" xfId="0"/>
    <cellStyle name="Hyperlink" xfId="15"/>
    <cellStyle name="Followed Hyperlink" xfId="16"/>
    <cellStyle name="Comma" xfId="17"/>
    <cellStyle name="Comma [0]" xfId="18"/>
    <cellStyle name="Milliers [0]_18F_SDcard" xfId="19"/>
    <cellStyle name="Milliers [0]_18F26k20_config" xfId="20"/>
    <cellStyle name="Milliers [0]_18F26K22_ACS712_test" xfId="21"/>
    <cellStyle name="Milliers [0]_18F4685_Config_bits" xfId="22"/>
    <cellStyle name="Milliers [0]_18F46K22" xfId="23"/>
    <cellStyle name="Milliers [0]_18Fxxx_Eeprom_build" xfId="24"/>
    <cellStyle name="Milliers [0]_BMP085 Test Calculator" xfId="25"/>
    <cellStyle name="Milliers [0]_Classeur1" xfId="26"/>
    <cellStyle name="Milliers [0]_DDS_2011.xls Graphique 1" xfId="27"/>
    <cellStyle name="Milliers [0]_Hall_Mesure_I_" xfId="28"/>
    <cellStyle name="Milliers [0]_I2C_SSPAD" xfId="29"/>
    <cellStyle name="Milliers [0]_nokia3310_pinout" xfId="30"/>
    <cellStyle name="Milliers [0]_PIC_calculs.xls Graphique 1" xfId="31"/>
    <cellStyle name="Milliers [0]_PIC_calculs_datas.xls Graphique 1" xfId="32"/>
    <cellStyle name="Milliers [0]_PIC_calculs_datas_1305.xls Graphique 1" xfId="33"/>
    <cellStyle name="Milliers [0]_PWM" xfId="34"/>
    <cellStyle name="Milliers [0]_PWM_calculs" xfId="35"/>
    <cellStyle name="Milliers [0]_RTCC" xfId="36"/>
    <cellStyle name="Milliers [0]_spbrg_calc" xfId="37"/>
    <cellStyle name="Milliers [0]_TableGenerator" xfId="38"/>
    <cellStyle name="Milliers_18F_SDcard" xfId="39"/>
    <cellStyle name="Milliers_18F26k20_config" xfId="40"/>
    <cellStyle name="Milliers_18F26K22_ACS712_test" xfId="41"/>
    <cellStyle name="Milliers_18F4685_Config_bits" xfId="42"/>
    <cellStyle name="Milliers_18F46K22" xfId="43"/>
    <cellStyle name="Milliers_18Fxxx_Eeprom_build" xfId="44"/>
    <cellStyle name="Milliers_BMP085 Test Calculator" xfId="45"/>
    <cellStyle name="Milliers_Classeur1" xfId="46"/>
    <cellStyle name="Milliers_DDS_2011.xls Graphique 1" xfId="47"/>
    <cellStyle name="Milliers_Hall_Mesure_I_" xfId="48"/>
    <cellStyle name="Milliers_I2C_SSPAD" xfId="49"/>
    <cellStyle name="Milliers_nokia3310_pinout" xfId="50"/>
    <cellStyle name="Milliers_PIC_calculs.xls Graphique 1" xfId="51"/>
    <cellStyle name="Milliers_PIC_calculs_datas.xls Graphique 1" xfId="52"/>
    <cellStyle name="Milliers_PIC_calculs_datas_1305.xls Graphique 1" xfId="53"/>
    <cellStyle name="Milliers_PWM" xfId="54"/>
    <cellStyle name="Milliers_PWM_calculs" xfId="55"/>
    <cellStyle name="Milliers_RTCC" xfId="56"/>
    <cellStyle name="Milliers_spbrg_calc" xfId="57"/>
    <cellStyle name="Milliers_TableGenerator" xfId="58"/>
    <cellStyle name="Currency" xfId="59"/>
    <cellStyle name="Currency [0]" xfId="60"/>
    <cellStyle name="Monétaire [0]_18F_SDcard" xfId="61"/>
    <cellStyle name="Monétaire [0]_18F26k20_config" xfId="62"/>
    <cellStyle name="Monétaire [0]_18F26K22_ACS712_test" xfId="63"/>
    <cellStyle name="Monétaire [0]_18F4685_Config_bits" xfId="64"/>
    <cellStyle name="Monétaire [0]_18F46K22" xfId="65"/>
    <cellStyle name="Monétaire [0]_18Fxxx_Eeprom_build" xfId="66"/>
    <cellStyle name="Monétaire [0]_BMP085 Test Calculator" xfId="67"/>
    <cellStyle name="Monétaire [0]_Classeur1" xfId="68"/>
    <cellStyle name="Monétaire [0]_DDS_2011.xls Graphique 1" xfId="69"/>
    <cellStyle name="Monétaire [0]_Hall_Mesure_I_" xfId="70"/>
    <cellStyle name="Monétaire [0]_I2C_SSPAD" xfId="71"/>
    <cellStyle name="Monétaire [0]_nokia3310_pinout" xfId="72"/>
    <cellStyle name="Monétaire [0]_PIC_calculs.xls Graphique 1" xfId="73"/>
    <cellStyle name="Monétaire [0]_PIC_calculs_datas.xls Graphique 1" xfId="74"/>
    <cellStyle name="Monétaire [0]_PIC_calculs_datas_1305.xls Graphique 1" xfId="75"/>
    <cellStyle name="Monétaire [0]_PWM" xfId="76"/>
    <cellStyle name="Monétaire [0]_PWM_calculs" xfId="77"/>
    <cellStyle name="Monétaire [0]_RTCC" xfId="78"/>
    <cellStyle name="Monétaire [0]_spbrg_calc" xfId="79"/>
    <cellStyle name="Monétaire [0]_TableGenerator" xfId="80"/>
    <cellStyle name="Monétaire_18F_SDcard" xfId="81"/>
    <cellStyle name="Monétaire_18F26k20_config" xfId="82"/>
    <cellStyle name="Monétaire_18F26K22_ACS712_test" xfId="83"/>
    <cellStyle name="Monétaire_18F4685_Config_bits" xfId="84"/>
    <cellStyle name="Monétaire_18F46K22" xfId="85"/>
    <cellStyle name="Monétaire_18Fxxx_Eeprom_build" xfId="86"/>
    <cellStyle name="Monétaire_BMP085 Test Calculator" xfId="87"/>
    <cellStyle name="Monétaire_Classeur1" xfId="88"/>
    <cellStyle name="Monétaire_DDS_2011.xls Graphique 1" xfId="89"/>
    <cellStyle name="Monétaire_Hall_Mesure_I_" xfId="90"/>
    <cellStyle name="Monétaire_I2C_SSPAD" xfId="91"/>
    <cellStyle name="Monétaire_nokia3310_pinout" xfId="92"/>
    <cellStyle name="Monétaire_PIC_calculs.xls Graphique 1" xfId="93"/>
    <cellStyle name="Monétaire_PIC_calculs_datas.xls Graphique 1" xfId="94"/>
    <cellStyle name="Monétaire_PIC_calculs_datas_1305.xls Graphique 1" xfId="95"/>
    <cellStyle name="Monétaire_PWM" xfId="96"/>
    <cellStyle name="Monétaire_PWM_calculs" xfId="97"/>
    <cellStyle name="Monétaire_RTCC" xfId="98"/>
    <cellStyle name="Monétaire_spbrg_calc" xfId="99"/>
    <cellStyle name="Monétaire_TableGenerator" xfId="100"/>
    <cellStyle name="Normal_PWM" xfId="101"/>
    <cellStyle name="Normal_RTCC" xfId="102"/>
    <cellStyle name="Percent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171450</xdr:colOff>
      <xdr:row>20</xdr:row>
      <xdr:rowOff>142875</xdr:rowOff>
    </xdr:from>
    <xdr:to>
      <xdr:col>8</xdr:col>
      <xdr:colOff>171450</xdr:colOff>
      <xdr:row>24</xdr:row>
      <xdr:rowOff>95250</xdr:rowOff>
    </xdr:to>
    <xdr:sp>
      <xdr:nvSpPr>
        <xdr:cNvPr id="1" name="Line 1"/>
        <xdr:cNvSpPr>
          <a:spLocks/>
        </xdr:cNvSpPr>
      </xdr:nvSpPr>
      <xdr:spPr>
        <a:xfrm>
          <a:off x="6896100" y="3562350"/>
          <a:ext cx="0" cy="6286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24</xdr:row>
      <xdr:rowOff>95250</xdr:rowOff>
    </xdr:from>
    <xdr:to>
      <xdr:col>9</xdr:col>
      <xdr:colOff>57150</xdr:colOff>
      <xdr:row>24</xdr:row>
      <xdr:rowOff>95250</xdr:rowOff>
    </xdr:to>
    <xdr:sp>
      <xdr:nvSpPr>
        <xdr:cNvPr id="2" name="Line 2"/>
        <xdr:cNvSpPr>
          <a:spLocks/>
        </xdr:cNvSpPr>
      </xdr:nvSpPr>
      <xdr:spPr>
        <a:xfrm>
          <a:off x="6877050" y="4191000"/>
          <a:ext cx="66675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23</xdr:row>
      <xdr:rowOff>123825</xdr:rowOff>
    </xdr:from>
    <xdr:to>
      <xdr:col>10</xdr:col>
      <xdr:colOff>190500</xdr:colOff>
      <xdr:row>25</xdr:row>
      <xdr:rowOff>76200</xdr:rowOff>
    </xdr:to>
    <xdr:sp>
      <xdr:nvSpPr>
        <xdr:cNvPr id="3" name="AutoShape 3"/>
        <xdr:cNvSpPr>
          <a:spLocks/>
        </xdr:cNvSpPr>
      </xdr:nvSpPr>
      <xdr:spPr>
        <a:xfrm>
          <a:off x="7543800" y="4048125"/>
          <a:ext cx="895350" cy="295275"/>
        </a:xfrm>
        <a:prstGeom prst="homePlate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DAC</a:t>
          </a:r>
        </a:p>
      </xdr:txBody>
    </xdr:sp>
    <xdr:clientData/>
  </xdr:twoCellAnchor>
  <xdr:twoCellAnchor>
    <xdr:from>
      <xdr:col>7</xdr:col>
      <xdr:colOff>533400</xdr:colOff>
      <xdr:row>18</xdr:row>
      <xdr:rowOff>142875</xdr:rowOff>
    </xdr:from>
    <xdr:to>
      <xdr:col>8</xdr:col>
      <xdr:colOff>666750</xdr:colOff>
      <xdr:row>23</xdr:row>
      <xdr:rowOff>57150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496050" y="3219450"/>
          <a:ext cx="895350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Table de
256 elem
pour  2 
sinusoides</a:t>
          </a:r>
        </a:p>
      </xdr:txBody>
    </xdr:sp>
    <xdr:clientData/>
  </xdr:twoCellAnchor>
  <xdr:twoCellAnchor>
    <xdr:from>
      <xdr:col>7</xdr:col>
      <xdr:colOff>676275</xdr:colOff>
      <xdr:row>15</xdr:row>
      <xdr:rowOff>85725</xdr:rowOff>
    </xdr:from>
    <xdr:to>
      <xdr:col>9</xdr:col>
      <xdr:colOff>38100</xdr:colOff>
      <xdr:row>16</xdr:row>
      <xdr:rowOff>104775</xdr:rowOff>
    </xdr:to>
    <xdr:sp>
      <xdr:nvSpPr>
        <xdr:cNvPr id="5" name="Rectangle 5"/>
        <xdr:cNvSpPr>
          <a:spLocks/>
        </xdr:cNvSpPr>
      </xdr:nvSpPr>
      <xdr:spPr>
        <a:xfrm>
          <a:off x="6638925" y="2647950"/>
          <a:ext cx="8858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HSB</a:t>
          </a:r>
        </a:p>
      </xdr:txBody>
    </xdr:sp>
    <xdr:clientData/>
  </xdr:twoCellAnchor>
  <xdr:twoCellAnchor>
    <xdr:from>
      <xdr:col>4</xdr:col>
      <xdr:colOff>523875</xdr:colOff>
      <xdr:row>11</xdr:row>
      <xdr:rowOff>76200</xdr:rowOff>
    </xdr:from>
    <xdr:to>
      <xdr:col>10</xdr:col>
      <xdr:colOff>676275</xdr:colOff>
      <xdr:row>16</xdr:row>
      <xdr:rowOff>57150</xdr:rowOff>
    </xdr:to>
    <xdr:sp>
      <xdr:nvSpPr>
        <xdr:cNvPr id="6" name="AutoShape 6"/>
        <xdr:cNvSpPr>
          <a:spLocks/>
        </xdr:cNvSpPr>
      </xdr:nvSpPr>
      <xdr:spPr>
        <a:xfrm>
          <a:off x="3695700" y="1952625"/>
          <a:ext cx="5229225" cy="838200"/>
        </a:xfrm>
        <a:custGeom>
          <a:pathLst>
            <a:path h="48" w="441">
              <a:moveTo>
                <a:pt x="347" y="46"/>
              </a:moveTo>
              <a:cubicBezTo>
                <a:pt x="394" y="30"/>
                <a:pt x="441" y="14"/>
                <a:pt x="391" y="8"/>
              </a:cubicBezTo>
              <a:cubicBezTo>
                <a:pt x="341" y="2"/>
                <a:pt x="94" y="0"/>
                <a:pt x="47" y="7"/>
              </a:cubicBezTo>
              <a:cubicBezTo>
                <a:pt x="0" y="14"/>
                <a:pt x="53" y="31"/>
                <a:pt x="106" y="48"/>
              </a:cubicBezTo>
            </a:path>
          </a:pathLst>
        </a:cu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16</xdr:row>
      <xdr:rowOff>19050</xdr:rowOff>
    </xdr:from>
    <xdr:to>
      <xdr:col>9</xdr:col>
      <xdr:colOff>371475</xdr:colOff>
      <xdr:row>16</xdr:row>
      <xdr:rowOff>19050</xdr:rowOff>
    </xdr:to>
    <xdr:sp>
      <xdr:nvSpPr>
        <xdr:cNvPr id="7" name="Line 7"/>
        <xdr:cNvSpPr>
          <a:spLocks/>
        </xdr:cNvSpPr>
      </xdr:nvSpPr>
      <xdr:spPr>
        <a:xfrm flipV="1">
          <a:off x="7553325" y="27527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15</xdr:row>
      <xdr:rowOff>85725</xdr:rowOff>
    </xdr:from>
    <xdr:to>
      <xdr:col>5</xdr:col>
      <xdr:colOff>495300</xdr:colOff>
      <xdr:row>16</xdr:row>
      <xdr:rowOff>0</xdr:rowOff>
    </xdr:to>
    <xdr:sp>
      <xdr:nvSpPr>
        <xdr:cNvPr id="8" name="Line 8"/>
        <xdr:cNvSpPr>
          <a:spLocks/>
        </xdr:cNvSpPr>
      </xdr:nvSpPr>
      <xdr:spPr>
        <a:xfrm>
          <a:off x="4495800" y="2647950"/>
          <a:ext cx="2190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10</xdr:row>
      <xdr:rowOff>152400</xdr:rowOff>
    </xdr:from>
    <xdr:to>
      <xdr:col>8</xdr:col>
      <xdr:colOff>171450</xdr:colOff>
      <xdr:row>12</xdr:row>
      <xdr:rowOff>0</xdr:rowOff>
    </xdr:to>
    <xdr:sp>
      <xdr:nvSpPr>
        <xdr:cNvPr id="9" name="Rectangle 9"/>
        <xdr:cNvSpPr>
          <a:spLocks/>
        </xdr:cNvSpPr>
      </xdr:nvSpPr>
      <xdr:spPr>
        <a:xfrm>
          <a:off x="5724525" y="1857375"/>
          <a:ext cx="11715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boucle en xx µS</a:t>
          </a:r>
        </a:p>
      </xdr:txBody>
    </xdr:sp>
    <xdr:clientData/>
  </xdr:twoCellAnchor>
  <xdr:twoCellAnchor>
    <xdr:from>
      <xdr:col>6</xdr:col>
      <xdr:colOff>885825</xdr:colOff>
      <xdr:row>15</xdr:row>
      <xdr:rowOff>95250</xdr:rowOff>
    </xdr:from>
    <xdr:to>
      <xdr:col>7</xdr:col>
      <xdr:colOff>619125</xdr:colOff>
      <xdr:row>16</xdr:row>
      <xdr:rowOff>114300</xdr:rowOff>
    </xdr:to>
    <xdr:sp>
      <xdr:nvSpPr>
        <xdr:cNvPr id="10" name="Rectangle 10"/>
        <xdr:cNvSpPr>
          <a:spLocks/>
        </xdr:cNvSpPr>
      </xdr:nvSpPr>
      <xdr:spPr>
        <a:xfrm>
          <a:off x="5867400" y="2657475"/>
          <a:ext cx="7143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MSB</a:t>
          </a:r>
        </a:p>
      </xdr:txBody>
    </xdr:sp>
    <xdr:clientData/>
  </xdr:twoCellAnchor>
  <xdr:twoCellAnchor>
    <xdr:from>
      <xdr:col>5</xdr:col>
      <xdr:colOff>676275</xdr:colOff>
      <xdr:row>15</xdr:row>
      <xdr:rowOff>95250</xdr:rowOff>
    </xdr:from>
    <xdr:to>
      <xdr:col>6</xdr:col>
      <xdr:colOff>628650</xdr:colOff>
      <xdr:row>16</xdr:row>
      <xdr:rowOff>114300</xdr:rowOff>
    </xdr:to>
    <xdr:sp>
      <xdr:nvSpPr>
        <xdr:cNvPr id="11" name="Rectangle 11"/>
        <xdr:cNvSpPr>
          <a:spLocks/>
        </xdr:cNvSpPr>
      </xdr:nvSpPr>
      <xdr:spPr>
        <a:xfrm>
          <a:off x="4895850" y="2657475"/>
          <a:ext cx="7143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LSB</a:t>
          </a:r>
        </a:p>
      </xdr:txBody>
    </xdr:sp>
    <xdr:clientData/>
  </xdr:twoCellAnchor>
  <xdr:twoCellAnchor>
    <xdr:from>
      <xdr:col>6</xdr:col>
      <xdr:colOff>752475</xdr:colOff>
      <xdr:row>8</xdr:row>
      <xdr:rowOff>152400</xdr:rowOff>
    </xdr:from>
    <xdr:to>
      <xdr:col>7</xdr:col>
      <xdr:colOff>209550</xdr:colOff>
      <xdr:row>11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5734050" y="1514475"/>
          <a:ext cx="438150" cy="361950"/>
        </a:xfrm>
        <a:prstGeom prst="line">
          <a:avLst/>
        </a:prstGeom>
        <a:noFill/>
        <a:ln w="158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16</xdr:row>
      <xdr:rowOff>123825</xdr:rowOff>
    </xdr:from>
    <xdr:to>
      <xdr:col>8</xdr:col>
      <xdr:colOff>314325</xdr:colOff>
      <xdr:row>18</xdr:row>
      <xdr:rowOff>142875</xdr:rowOff>
    </xdr:to>
    <xdr:sp>
      <xdr:nvSpPr>
        <xdr:cNvPr id="13" name="Line 13"/>
        <xdr:cNvSpPr>
          <a:spLocks/>
        </xdr:cNvSpPr>
      </xdr:nvSpPr>
      <xdr:spPr>
        <a:xfrm>
          <a:off x="7038975" y="2857500"/>
          <a:ext cx="0" cy="3619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647700</xdr:colOff>
      <xdr:row>16</xdr:row>
      <xdr:rowOff>9525</xdr:rowOff>
    </xdr:from>
    <xdr:to>
      <xdr:col>6</xdr:col>
      <xdr:colOff>885825</xdr:colOff>
      <xdr:row>16</xdr:row>
      <xdr:rowOff>9525</xdr:rowOff>
    </xdr:to>
    <xdr:sp>
      <xdr:nvSpPr>
        <xdr:cNvPr id="14" name="Line 14"/>
        <xdr:cNvSpPr>
          <a:spLocks/>
        </xdr:cNvSpPr>
      </xdr:nvSpPr>
      <xdr:spPr>
        <a:xfrm>
          <a:off x="5629275" y="27432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E\ATPVBAEN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Excel_datas\_PIC_calculs_datas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"/>
      <sheetName val="Fonctions et procédures VBA"/>
      <sheetName val="Loc Table"/>
    </sheetNames>
    <definedNames>
      <definedName name="Dec2Hex"/>
      <definedName name="Hex2Dec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ASM in MikroC"/>
      <sheetName val="12F1840"/>
      <sheetName val="BMP085"/>
      <sheetName val="ampli TLC271 pour ACS712"/>
      <sheetName val="Mesure via ultrason"/>
      <sheetName val="Structure et Union"/>
      <sheetName val="I2C EEPROM"/>
      <sheetName val="I2C init"/>
      <sheetName val="SD-Card"/>
      <sheetName val="Sinus calculs"/>
      <sheetName val="LCD4x20"/>
      <sheetName val="divers"/>
      <sheetName val="DDS  Calculs"/>
      <sheetName val="DDS  PIC"/>
      <sheetName val="DDS Tables de valeurs fixes"/>
      <sheetName val="pickit3 OS"/>
      <sheetName val="18F46K22"/>
      <sheetName val="18F26k20_config"/>
      <sheetName val="UART SPBRG calculator "/>
      <sheetName val="18F4685_Config_bits"/>
      <sheetName val="Nokia 3310_5110"/>
      <sheetName val="18F Eeprom"/>
      <sheetName val="Gene quartz 4040"/>
      <sheetName val="Velo Appart"/>
      <sheetName val="IRC5"/>
      <sheetName val="PWM calculs"/>
      <sheetName val="checking Sin_DDS10.asm"/>
      <sheetName val="ADC 18bits MCP3424"/>
      <sheetName val="AOP MCP6S26"/>
      <sheetName val="LM35DZ"/>
      <sheetName val="LM335"/>
      <sheetName val="Clavier  interface"/>
      <sheetName val="Test Batterie"/>
      <sheetName val="Mesure de I  HALL"/>
      <sheetName val="tst"/>
      <sheetName val="niveau d'eau"/>
      <sheetName val="C18 SoftUart delais"/>
      <sheetName val="boucles tempos"/>
      <sheetName val="timers"/>
      <sheetName val="16F84_628_Timer0"/>
      <sheetName val="timers 18F"/>
      <sheetName val="Table de sinus ,Dent Hexa"/>
      <sheetName val="Frequencemetre"/>
      <sheetName val="I2C DS1620"/>
      <sheetName val="Zones adresses"/>
      <sheetName val="PWM"/>
      <sheetName val="Virgule"/>
      <sheetName val="Tabelle1"/>
      <sheetName val="reg001"/>
      <sheetName val="Uart 16F"/>
      <sheetName val="Ascii converter"/>
      <sheetName val="Comparatif 16Fxxx"/>
      <sheetName val="variables1"/>
      <sheetName val="variables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11">
    <pageSetUpPr fitToPage="1"/>
  </sheetPr>
  <dimension ref="B2:K52"/>
  <sheetViews>
    <sheetView tabSelected="1" workbookViewId="0" topLeftCell="A1">
      <selection activeCell="F21" sqref="F21"/>
    </sheetView>
  </sheetViews>
  <sheetFormatPr defaultColWidth="11.421875" defaultRowHeight="12.75"/>
  <cols>
    <col min="1" max="1" width="6.7109375" style="0" customWidth="1"/>
    <col min="2" max="2" width="16.7109375" style="0" customWidth="1"/>
    <col min="3" max="3" width="12.57421875" style="0" bestFit="1" customWidth="1"/>
    <col min="4" max="4" width="11.57421875" style="0" bestFit="1" customWidth="1"/>
    <col min="5" max="5" width="15.7109375" style="0" customWidth="1"/>
    <col min="7" max="7" width="14.7109375" style="0" customWidth="1"/>
    <col min="11" max="11" width="13.00390625" style="0" bestFit="1" customWidth="1"/>
  </cols>
  <sheetData>
    <row r="2" ht="12.75">
      <c r="C2" s="1">
        <v>0.00551894859031395</v>
      </c>
    </row>
    <row r="3" spans="3:6" ht="12.75">
      <c r="C3" s="2" t="s">
        <v>38</v>
      </c>
      <c r="D3" s="3"/>
      <c r="F3" t="s">
        <v>0</v>
      </c>
    </row>
    <row r="4" spans="3:4" ht="14.25" customHeight="1" thickBot="1">
      <c r="C4" s="3"/>
      <c r="D4" s="4"/>
    </row>
    <row r="5" spans="4:10" ht="14.25" customHeight="1" thickBot="1">
      <c r="D5" s="5"/>
      <c r="E5" s="6" t="s">
        <v>1</v>
      </c>
      <c r="F5" s="7"/>
      <c r="G5" s="7"/>
      <c r="H5" s="7"/>
      <c r="I5" s="7"/>
      <c r="J5" s="7"/>
    </row>
    <row r="6" spans="2:6" ht="14.25" customHeight="1" thickBot="1">
      <c r="B6" s="8" t="s">
        <v>2</v>
      </c>
      <c r="C6" s="9">
        <v>1</v>
      </c>
      <c r="D6" s="8" t="s">
        <v>3</v>
      </c>
      <c r="E6" s="82">
        <f>((Cons_DDS*nb_sinusoides*quartzMhz*1000000/4)/Nb_cycles_instruc)/bin24_bits</f>
        <v>0.005518948590313947</v>
      </c>
      <c r="F6" s="10" t="s">
        <v>4</v>
      </c>
    </row>
    <row r="7" ht="13.5" thickBot="1"/>
    <row r="8" spans="2:7" ht="12.75">
      <c r="B8" s="11" t="s">
        <v>5</v>
      </c>
      <c r="C8" s="11" t="s">
        <v>6</v>
      </c>
      <c r="D8" s="12" t="s">
        <v>7</v>
      </c>
      <c r="E8" s="11" t="s">
        <v>8</v>
      </c>
      <c r="F8" s="13" t="s">
        <v>9</v>
      </c>
      <c r="G8" s="14" t="s">
        <v>10</v>
      </c>
    </row>
    <row r="9" spans="2:7" ht="13.5" thickBot="1">
      <c r="B9" s="15">
        <f>Cons_DDS</f>
        <v>1</v>
      </c>
      <c r="C9" s="16">
        <v>10</v>
      </c>
      <c r="D9" s="16">
        <v>27</v>
      </c>
      <c r="E9" s="17">
        <v>128</v>
      </c>
      <c r="F9" s="18">
        <f>4/quartzMhz</f>
        <v>0.4</v>
      </c>
      <c r="G9" s="19">
        <f>Nb_cycles_instruc*Periode</f>
        <v>10.8</v>
      </c>
    </row>
    <row r="10" ht="13.5" thickBot="1">
      <c r="B10" s="20" t="s">
        <v>11</v>
      </c>
    </row>
    <row r="11" spans="2:4" ht="13.5" thickBot="1">
      <c r="B11" s="21">
        <v>1</v>
      </c>
      <c r="C11" s="22" t="s">
        <v>12</v>
      </c>
      <c r="D11" s="23"/>
    </row>
    <row r="12" spans="2:11" ht="13.5" thickBot="1">
      <c r="B12" s="25" t="s">
        <v>13</v>
      </c>
      <c r="C12" s="5" t="s">
        <v>14</v>
      </c>
      <c r="D12" s="26" t="s">
        <v>15</v>
      </c>
      <c r="E12" s="26" t="s">
        <v>16</v>
      </c>
      <c r="I12" s="27"/>
      <c r="K12" s="28"/>
    </row>
    <row r="13" spans="2:9" ht="13.5" thickBot="1">
      <c r="B13" s="29" t="str">
        <f>[1]!Dec2Hex(Cons_DDS,6)</f>
        <v>000001</v>
      </c>
      <c r="C13" s="30">
        <f>INT(nombre/65536)</f>
        <v>0</v>
      </c>
      <c r="D13" s="31">
        <f>INT((nombre-(C13*65536))/256)</f>
        <v>0</v>
      </c>
      <c r="E13" s="31">
        <f>INT(nombre-(C13*65536)-(D13*256))</f>
        <v>1</v>
      </c>
      <c r="I13" s="27"/>
    </row>
    <row r="14" spans="2:9" ht="13.5" thickBot="1">
      <c r="B14" s="81">
        <f>((nombre*nb_sinusoides*quartzMhz*1000000/4)/Nb_cycles_instruc)/bin24_bits</f>
        <v>0.005518948590313947</v>
      </c>
      <c r="C14" s="10" t="s">
        <v>4</v>
      </c>
      <c r="G14" s="32" t="s">
        <v>5</v>
      </c>
      <c r="H14" s="33"/>
      <c r="I14" s="23"/>
    </row>
    <row r="15" spans="5:9" ht="13.5" thickBot="1">
      <c r="E15" s="34"/>
      <c r="F15" s="27"/>
      <c r="G15" s="35" t="s">
        <v>17</v>
      </c>
      <c r="H15" s="36" t="s">
        <v>18</v>
      </c>
      <c r="I15" s="37" t="s">
        <v>19</v>
      </c>
    </row>
    <row r="16" spans="3:5" ht="13.5" thickBot="1">
      <c r="C16" s="5"/>
      <c r="D16" s="5"/>
      <c r="E16" s="5"/>
    </row>
    <row r="17" spans="2:9" ht="13.5" thickBot="1">
      <c r="B17" s="38">
        <v>610690</v>
      </c>
      <c r="C17" s="39" t="s">
        <v>20</v>
      </c>
      <c r="D17" s="40"/>
      <c r="E17" s="10"/>
      <c r="H17" s="24"/>
      <c r="I17" s="24"/>
    </row>
    <row r="18" spans="2:9" ht="13.5" thickBot="1">
      <c r="B18" s="41">
        <v>16777216</v>
      </c>
      <c r="C18" s="42" t="s">
        <v>21</v>
      </c>
      <c r="D18" s="40"/>
      <c r="E18" s="10"/>
      <c r="I18" s="24"/>
    </row>
    <row r="19" spans="2:9" ht="13.5" thickBot="1">
      <c r="B19" s="43">
        <f>quartzMhz</f>
        <v>10</v>
      </c>
      <c r="C19" s="42" t="s">
        <v>6</v>
      </c>
      <c r="D19" s="40"/>
      <c r="E19" s="10"/>
      <c r="H19" s="24"/>
      <c r="I19" s="24"/>
    </row>
    <row r="20" spans="2:9" ht="13.5" thickBot="1">
      <c r="B20" s="44">
        <f>Nb_cycles_instruc</f>
        <v>27</v>
      </c>
      <c r="C20" s="42" t="s">
        <v>22</v>
      </c>
      <c r="D20" s="45"/>
      <c r="E20" s="46"/>
      <c r="H20" s="24"/>
      <c r="I20" s="27" t="s">
        <v>23</v>
      </c>
    </row>
    <row r="21" spans="2:9" ht="13.5" thickBot="1">
      <c r="B21" s="47">
        <f>Tr_de_boucle</f>
        <v>10.8</v>
      </c>
      <c r="C21" s="48" t="s">
        <v>24</v>
      </c>
      <c r="D21" s="49"/>
      <c r="E21" s="50"/>
      <c r="H21" s="51"/>
      <c r="I21" s="51"/>
    </row>
    <row r="22" spans="2:9" ht="13.5" thickBot="1">
      <c r="B22" s="52">
        <f>Tr_de_boucle*bin24_bits/B17/(nb_sinusoides*1000000)</f>
        <v>0.0002967036185298597</v>
      </c>
      <c r="C22" s="42" t="s">
        <v>25</v>
      </c>
      <c r="D22" s="53">
        <f>1/B22</f>
        <v>3370.3667146188236</v>
      </c>
      <c r="E22" s="54" t="s">
        <v>4</v>
      </c>
      <c r="H22" s="24"/>
      <c r="I22" s="24"/>
    </row>
    <row r="23" spans="8:9" ht="12.75">
      <c r="H23" s="24"/>
      <c r="I23" s="51"/>
    </row>
    <row r="24" spans="3:9" ht="13.5" thickBot="1">
      <c r="C24" s="5"/>
      <c r="D24" s="5"/>
      <c r="E24" s="5"/>
      <c r="H24" s="24"/>
      <c r="I24" s="24"/>
    </row>
    <row r="25" spans="2:9" ht="13.5" thickBot="1">
      <c r="B25" s="55" t="s">
        <v>27</v>
      </c>
      <c r="C25" s="78">
        <f>bin24_bits</f>
        <v>16777216</v>
      </c>
      <c r="D25" s="5"/>
      <c r="E25" s="5"/>
      <c r="H25" s="24"/>
      <c r="I25" s="24"/>
    </row>
    <row r="26" spans="2:9" ht="13.5" thickBot="1">
      <c r="B26" s="56">
        <f>((C25*nb_sinusoides*quartzMhz*1000000/4)/Nb_cycles_instruc)/bin24_bits</f>
        <v>92592.5925925926</v>
      </c>
      <c r="C26" s="57" t="s">
        <v>4</v>
      </c>
      <c r="D26" s="5"/>
      <c r="E26" s="58" t="s">
        <v>28</v>
      </c>
      <c r="F26" s="59"/>
      <c r="G26" s="44">
        <f>(nb_sinusoides*1000000)/(Tr_de_boucle*bin24_bits)</f>
        <v>0.005518948590313946</v>
      </c>
      <c r="H26" s="24"/>
      <c r="I26" s="24"/>
    </row>
    <row r="27" spans="2:9" ht="13.5" thickBot="1">
      <c r="B27" s="60" t="s">
        <v>29</v>
      </c>
      <c r="C27" s="79">
        <v>1</v>
      </c>
      <c r="D27" s="5"/>
      <c r="E27" t="s">
        <v>30</v>
      </c>
      <c r="I27" s="24"/>
    </row>
    <row r="28" spans="2:9" ht="13.5" thickBot="1">
      <c r="B28" s="83">
        <f>((C27*nb_sinusoides*quartzMhz*1000000/4)/Nb_cycles_instruc)/bin24_bits</f>
        <v>0.005518948590313947</v>
      </c>
      <c r="C28" s="62" t="s">
        <v>4</v>
      </c>
      <c r="D28" s="63"/>
      <c r="E28" s="5"/>
      <c r="F28" s="5"/>
      <c r="H28" s="5"/>
      <c r="I28" s="5"/>
    </row>
    <row r="29" spans="5:8" ht="12.75">
      <c r="E29" s="5"/>
      <c r="H29" s="24"/>
    </row>
    <row r="30" ht="13.5" thickBot="1">
      <c r="H30" s="24"/>
    </row>
    <row r="31" spans="2:6" ht="13.5" thickBot="1">
      <c r="B31" s="64" t="s">
        <v>39</v>
      </c>
      <c r="C31" s="65" t="s">
        <v>14</v>
      </c>
      <c r="D31" s="65" t="s">
        <v>15</v>
      </c>
      <c r="E31" s="49" t="s">
        <v>16</v>
      </c>
      <c r="F31" s="61"/>
    </row>
    <row r="32" spans="2:6" ht="13.5" thickBot="1">
      <c r="B32" s="66">
        <v>10000</v>
      </c>
      <c r="C32" s="67">
        <f>INT(B32/65536)</f>
        <v>0</v>
      </c>
      <c r="D32" s="68">
        <f>INT((B32-(C32*65536))/256)</f>
        <v>39</v>
      </c>
      <c r="E32" s="84">
        <f>INT(B32-(C32*65536)-(D32*256))</f>
        <v>16</v>
      </c>
      <c r="F32" s="85" t="s">
        <v>37</v>
      </c>
    </row>
    <row r="33" spans="2:6" ht="13.5" thickBot="1">
      <c r="B33" s="69" t="s">
        <v>32</v>
      </c>
      <c r="C33" s="27"/>
      <c r="D33" s="27"/>
      <c r="E33" s="27"/>
      <c r="F33" s="86">
        <f>((B32*nb_sinusoides*quartzMhz*1000000/4)/Nb_cycles_instruc)/bin24_bits</f>
        <v>55.18948590313947</v>
      </c>
    </row>
    <row r="34" spans="2:6" ht="13.5" thickBot="1">
      <c r="B34" s="70" t="str">
        <f>[1]!Dec2Hex(B32,6)</f>
        <v>002710</v>
      </c>
      <c r="C34" s="18" t="str">
        <f>[1]!Dec2Hex(C32,2)</f>
        <v>00</v>
      </c>
      <c r="D34" s="18" t="str">
        <f>[1]!Dec2Hex(D32,2)</f>
        <v>27</v>
      </c>
      <c r="E34" s="71" t="str">
        <f>[1]!Dec2Hex(E32,2)</f>
        <v>10</v>
      </c>
      <c r="F34" s="80"/>
    </row>
    <row r="35" spans="4:8" ht="13.5" thickBot="1">
      <c r="D35" s="5"/>
      <c r="E35" s="5"/>
      <c r="H35" s="72"/>
    </row>
    <row r="36" spans="2:8" ht="13.5" thickBot="1">
      <c r="B36" s="73" t="s">
        <v>33</v>
      </c>
      <c r="C36" s="74" t="s">
        <v>26</v>
      </c>
      <c r="E36" s="5"/>
      <c r="H36" s="72"/>
    </row>
    <row r="37" spans="2:8" ht="13.5" thickBot="1">
      <c r="B37" s="75" t="s">
        <v>31</v>
      </c>
      <c r="C37" s="76">
        <f>[1]!Hex2Dec(B37)</f>
        <v>15</v>
      </c>
      <c r="E37" s="5"/>
      <c r="H37" s="72"/>
    </row>
    <row r="38" spans="2:8" ht="13.5" thickBot="1">
      <c r="B38" s="75" t="s">
        <v>34</v>
      </c>
      <c r="C38" s="76">
        <f>[1]!Hex2Dec(B38)</f>
        <v>255</v>
      </c>
      <c r="E38" s="5"/>
      <c r="H38" s="72"/>
    </row>
    <row r="39" spans="2:8" ht="13.5" thickBot="1">
      <c r="B39" s="75" t="s">
        <v>35</v>
      </c>
      <c r="C39" s="76">
        <f>[1]!Hex2Dec(B39)</f>
        <v>65535</v>
      </c>
      <c r="E39" s="5"/>
      <c r="H39" s="72"/>
    </row>
    <row r="40" spans="2:8" ht="13.5" thickBot="1">
      <c r="B40" s="75" t="s">
        <v>36</v>
      </c>
      <c r="C40" s="76">
        <f>[1]!Hex2Dec(B40)</f>
        <v>16777215</v>
      </c>
      <c r="D40" s="77"/>
      <c r="E40" s="5"/>
      <c r="H40" s="72"/>
    </row>
    <row r="41" spans="4:8" ht="12.75">
      <c r="D41" s="77"/>
      <c r="E41" s="5"/>
      <c r="H41" s="72"/>
    </row>
    <row r="42" spans="4:8" ht="12.75">
      <c r="D42" s="77"/>
      <c r="E42" s="5"/>
      <c r="H42" s="72"/>
    </row>
    <row r="43" spans="4:8" ht="12.75">
      <c r="D43" s="5"/>
      <c r="E43" s="5"/>
      <c r="H43" s="72"/>
    </row>
    <row r="44" spans="4:8" ht="12.75">
      <c r="D44" s="5"/>
      <c r="E44" s="5"/>
      <c r="H44" s="72"/>
    </row>
    <row r="45" spans="4:8" ht="12.75">
      <c r="D45" s="5"/>
      <c r="E45" s="5"/>
      <c r="H45" s="72"/>
    </row>
    <row r="46" spans="5:8" ht="12.75">
      <c r="E46" s="5"/>
      <c r="H46" s="72"/>
    </row>
    <row r="47" spans="5:8" ht="12.75">
      <c r="E47" s="5"/>
      <c r="H47" s="72"/>
    </row>
    <row r="48" spans="5:8" ht="12.75">
      <c r="E48" s="5"/>
      <c r="H48" s="72"/>
    </row>
    <row r="49" spans="5:8" ht="12.75">
      <c r="E49" s="5"/>
      <c r="H49" s="72"/>
    </row>
    <row r="50" spans="5:8" ht="12.75">
      <c r="E50" s="5"/>
      <c r="H50" s="72"/>
    </row>
    <row r="51" spans="5:8" ht="12.75">
      <c r="E51" s="5"/>
      <c r="H51" s="72"/>
    </row>
    <row r="52" spans="5:8" ht="12.75">
      <c r="E52" s="5"/>
      <c r="H52" s="72"/>
    </row>
  </sheetData>
  <printOptions/>
  <pageMargins left="0.75" right="0.75" top="1" bottom="1" header="0.4921259845" footer="0.4921259845"/>
  <pageSetup fitToHeight="1" fitToWidth="1" horizontalDpi="300" verticalDpi="300" orientation="portrait" paperSize="9" scale="43" r:id="rId4"/>
  <headerFooter alignWithMargins="0">
    <oddHeader>&amp;L&amp;F    &amp;A&amp;R&amp;D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OWNPF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dcterms:created xsi:type="dcterms:W3CDTF">2014-05-08T10:19:34Z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